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6120" windowHeight="168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W5" i="1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5"/>
  <c r="S5"/>
  <c r="S16"/>
  <c r="S45"/>
  <c r="E6"/>
  <c r="E7"/>
  <c r="E8"/>
  <c r="E10"/>
  <c r="E11"/>
  <c r="E12"/>
  <c r="E13"/>
  <c r="E19"/>
  <c r="E20"/>
  <c r="E21"/>
  <c r="E22"/>
  <c r="E23"/>
  <c r="E24"/>
  <c r="E25"/>
  <c r="E29"/>
  <c r="E30"/>
  <c r="E31"/>
  <c r="E32"/>
  <c r="E45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</calcChain>
</file>

<file path=xl/sharedStrings.xml><?xml version="1.0" encoding="utf-8"?>
<sst xmlns="http://schemas.openxmlformats.org/spreadsheetml/2006/main" count="199" uniqueCount="171">
  <si>
    <t>units</t>
    <phoneticPr fontId="3" type="noConversion"/>
  </si>
  <si>
    <t>sq. ft.</t>
    <phoneticPr fontId="3" type="noConversion"/>
  </si>
  <si>
    <t>sq. ft</t>
    <phoneticPr fontId="3" type="noConversion"/>
  </si>
  <si>
    <t>of floors</t>
    <phoneticPr fontId="3" type="noConversion"/>
  </si>
  <si>
    <t>Total #</t>
    <phoneticPr fontId="3" type="noConversion"/>
  </si>
  <si>
    <t>Methodist Church/World of Wonders Nursery School</t>
    <phoneticPr fontId="3" type="noConversion"/>
  </si>
  <si>
    <t>U22-74</t>
    <phoneticPr fontId="3" type="noConversion"/>
  </si>
  <si>
    <t>Town of Cape Elizabeth</t>
    <phoneticPr fontId="3" type="noConversion"/>
  </si>
  <si>
    <t xml:space="preserve">Town of Cape Elizabeth </t>
    <phoneticPr fontId="3" type="noConversion"/>
  </si>
  <si>
    <t>Town Center Existing conditions survey</t>
    <phoneticPr fontId="3" type="noConversion"/>
  </si>
  <si>
    <t>Community Center/ Edward Jones Investments/ The Law Office of Jamie Wagner</t>
    <phoneticPr fontId="3" type="noConversion"/>
  </si>
  <si>
    <t>U21-3B</t>
    <phoneticPr fontId="3" type="noConversion"/>
  </si>
  <si>
    <t>327 Ocean House Rd.</t>
    <phoneticPr fontId="3" type="noConversion"/>
  </si>
  <si>
    <t>Lathrop &amp; Lathrop Inc.</t>
    <phoneticPr fontId="3" type="noConversion"/>
  </si>
  <si>
    <t>Kumon/ Portland Dry Cleaners/ Wellheart Yoga/ The Local Buzz/ CVS/ Ocean House Pizza/ Two Lights Home Care/ IGA/ Pond Cove Assoc. Lim. Ptship</t>
    <phoneticPr fontId="3" type="noConversion"/>
  </si>
  <si>
    <t>U11-16-1</t>
    <phoneticPr fontId="3" type="noConversion"/>
  </si>
  <si>
    <t>Ker, Laura E</t>
    <phoneticPr fontId="3" type="noConversion"/>
  </si>
  <si>
    <t>R2-4-6</t>
    <phoneticPr fontId="3" type="noConversion"/>
  </si>
  <si>
    <t>326 Ocean House Rd</t>
    <phoneticPr fontId="3" type="noConversion"/>
  </si>
  <si>
    <t>Haffenreffer R F IV Trust</t>
    <phoneticPr fontId="3" type="noConversion"/>
  </si>
  <si>
    <t>R2-4-5</t>
    <phoneticPr fontId="3" type="noConversion"/>
  </si>
  <si>
    <t>330 Ocean House Rd</t>
    <phoneticPr fontId="3" type="noConversion"/>
  </si>
  <si>
    <t>Cape Elizabeth Land Trust</t>
    <phoneticPr fontId="3" type="noConversion"/>
  </si>
  <si>
    <t>Cape Elizabeth Town Hall</t>
    <phoneticPr fontId="3" type="noConversion"/>
  </si>
  <si>
    <t>315 Ocean House Rd.</t>
    <phoneticPr fontId="3" type="noConversion"/>
  </si>
  <si>
    <t>Murray Gerald W.</t>
    <phoneticPr fontId="3" type="noConversion"/>
  </si>
  <si>
    <t>U21-7</t>
    <phoneticPr fontId="3" type="noConversion"/>
  </si>
  <si>
    <t>299 Ocean House Rd.</t>
    <phoneticPr fontId="3" type="noConversion"/>
  </si>
  <si>
    <t>Thompson, Timothy L.</t>
    <phoneticPr fontId="3" type="noConversion"/>
  </si>
  <si>
    <t>Mojo Health Bar/ D.A. Roberts, Inc./ Fort Williams Charitable Foundation</t>
    <phoneticPr fontId="3" type="noConversion"/>
  </si>
  <si>
    <t>U21-8</t>
    <phoneticPr fontId="3" type="noConversion"/>
  </si>
  <si>
    <t>295 Ocean House Rd.</t>
    <phoneticPr fontId="3" type="noConversion"/>
  </si>
  <si>
    <t>Balfour, Scott A.</t>
    <phoneticPr fontId="3" type="noConversion"/>
  </si>
  <si>
    <t>Coldwell Banker</t>
    <phoneticPr fontId="3" type="noConversion"/>
  </si>
  <si>
    <t>U21-9</t>
    <phoneticPr fontId="3" type="noConversion"/>
  </si>
  <si>
    <t>303 Ocean House Rd.</t>
    <phoneticPr fontId="3" type="noConversion"/>
  </si>
  <si>
    <t>Noren, Ingrid B.</t>
    <phoneticPr fontId="3" type="noConversion"/>
  </si>
  <si>
    <t>U21-10</t>
    <phoneticPr fontId="3" type="noConversion"/>
  </si>
  <si>
    <t>7 Holman Rd.</t>
    <phoneticPr fontId="3" type="noConversion"/>
  </si>
  <si>
    <t>U21-11</t>
    <phoneticPr fontId="3" type="noConversion"/>
  </si>
  <si>
    <t>2 Scott Dyer Rd.</t>
    <phoneticPr fontId="3" type="noConversion"/>
  </si>
  <si>
    <t>Dickinson, Diane M.</t>
    <phoneticPr fontId="3" type="noConversion"/>
  </si>
  <si>
    <t>Polly's Haircare/ Mark D. Dickinson D.D.S. Family Dentistry</t>
    <phoneticPr fontId="3" type="noConversion"/>
  </si>
  <si>
    <t>U21-12</t>
    <phoneticPr fontId="3" type="noConversion"/>
  </si>
  <si>
    <t>U11-14</t>
    <phoneticPr fontId="3" type="noConversion"/>
  </si>
  <si>
    <t>1226 Shore Rd.</t>
    <phoneticPr fontId="3" type="noConversion"/>
  </si>
  <si>
    <t>Foxtrot Properties LLC.</t>
    <phoneticPr fontId="3" type="noConversion"/>
  </si>
  <si>
    <t>Cape Elizabeth Family Medicine</t>
    <phoneticPr fontId="3" type="noConversion"/>
  </si>
  <si>
    <t>U11-16A</t>
    <phoneticPr fontId="3" type="noConversion"/>
  </si>
  <si>
    <t>5 Scott Dyer Rd.</t>
    <phoneticPr fontId="3" type="noConversion"/>
  </si>
  <si>
    <t>Hill, Janet E</t>
    <phoneticPr fontId="3" type="noConversion"/>
  </si>
  <si>
    <t>U22-76B</t>
    <phoneticPr fontId="3" type="noConversion"/>
  </si>
  <si>
    <t>5 Pearl Street</t>
    <phoneticPr fontId="3" type="noConversion"/>
  </si>
  <si>
    <t>ISIS Development LLC.</t>
    <phoneticPr fontId="3" type="noConversion"/>
  </si>
  <si>
    <t>U11-16B</t>
    <phoneticPr fontId="3" type="noConversion"/>
  </si>
  <si>
    <t>1234 Shore Rd.</t>
    <phoneticPr fontId="3" type="noConversion"/>
  </si>
  <si>
    <t>Key Bank of Maine</t>
    <phoneticPr fontId="3" type="noConversion"/>
  </si>
  <si>
    <t>U11-16C</t>
    <phoneticPr fontId="3" type="noConversion"/>
  </si>
  <si>
    <t>U11-16D</t>
    <phoneticPr fontId="3" type="noConversion"/>
  </si>
  <si>
    <t>1232 Shore Rd.</t>
    <phoneticPr fontId="3" type="noConversion"/>
  </si>
  <si>
    <t>Cape Dental Associates</t>
    <phoneticPr fontId="3" type="noConversion"/>
  </si>
  <si>
    <t>Cape Dental Associates/ Shore Things</t>
    <phoneticPr fontId="3" type="noConversion"/>
  </si>
  <si>
    <t>U11-17</t>
    <phoneticPr fontId="3" type="noConversion"/>
  </si>
  <si>
    <t>Single family home</t>
    <phoneticPr fontId="3" type="noConversion"/>
  </si>
  <si>
    <t>Single family home</t>
    <phoneticPr fontId="3" type="noConversion"/>
  </si>
  <si>
    <t>U22-76A</t>
    <phoneticPr fontId="3" type="noConversion"/>
  </si>
  <si>
    <t>280 Ocean House Rd.</t>
    <phoneticPr fontId="3" type="noConversion"/>
  </si>
  <si>
    <t>Methodist Church</t>
    <phoneticPr fontId="3" type="noConversion"/>
  </si>
  <si>
    <t>U22-78</t>
    <phoneticPr fontId="3" type="noConversion"/>
  </si>
  <si>
    <t>298 Ocean House Rd.</t>
    <phoneticPr fontId="3" type="noConversion"/>
  </si>
  <si>
    <t>RH Foster Energy LLC.</t>
    <phoneticPr fontId="3" type="noConversion"/>
  </si>
  <si>
    <t>Jonesy's Service Center</t>
    <phoneticPr fontId="3" type="noConversion"/>
  </si>
  <si>
    <t>U22-76</t>
    <phoneticPr fontId="3" type="noConversion"/>
  </si>
  <si>
    <t>287 Ocean House Rd.</t>
    <phoneticPr fontId="3" type="noConversion"/>
  </si>
  <si>
    <t>VSH Realty Inc.</t>
    <phoneticPr fontId="3" type="noConversion"/>
  </si>
  <si>
    <t>Cumberland Farms Inc.</t>
    <phoneticPr fontId="3" type="noConversion"/>
  </si>
  <si>
    <t>U22-75</t>
    <phoneticPr fontId="3" type="noConversion"/>
  </si>
  <si>
    <t>Land</t>
  </si>
  <si>
    <t>Value</t>
  </si>
  <si>
    <t xml:space="preserve">Building </t>
  </si>
  <si>
    <t xml:space="preserve">Total </t>
  </si>
  <si>
    <t>Variance</t>
  </si>
  <si>
    <t>03 v 13</t>
  </si>
  <si>
    <t>Yes</t>
  </si>
  <si>
    <t>Long Eddy Realty Trust</t>
  </si>
  <si>
    <t xml:space="preserve">Capturable </t>
  </si>
  <si>
    <t>Increase</t>
  </si>
  <si>
    <t>Sq. Ft.</t>
  </si>
  <si>
    <t>Lot Size</t>
  </si>
  <si>
    <t>Acreage</t>
  </si>
  <si>
    <t>Total Bldg</t>
  </si>
  <si>
    <t>dwell</t>
  </si>
  <si>
    <t>Business/</t>
    <phoneticPr fontId="3" type="noConversion"/>
  </si>
  <si>
    <t>Map/Lot</t>
    <phoneticPr fontId="3" type="noConversion"/>
  </si>
  <si>
    <t>Address</t>
    <phoneticPr fontId="3" type="noConversion"/>
  </si>
  <si>
    <t xml:space="preserve"> Owner</t>
    <phoneticPr fontId="3" type="noConversion"/>
  </si>
  <si>
    <t xml:space="preserve"> Institutions</t>
    <phoneticPr fontId="3" type="noConversion"/>
  </si>
  <si>
    <t xml:space="preserve"> sq. ft</t>
    <phoneticPr fontId="3" type="noConversion"/>
  </si>
  <si>
    <t>Donnelly, Jon Patrick</t>
    <phoneticPr fontId="3" type="noConversion"/>
  </si>
  <si>
    <t>U22-76C</t>
    <phoneticPr fontId="3" type="noConversion"/>
  </si>
  <si>
    <t>1227 Shore Rd.</t>
    <phoneticPr fontId="3" type="noConversion"/>
  </si>
  <si>
    <t>U22-80</t>
    <phoneticPr fontId="3" type="noConversion"/>
  </si>
  <si>
    <t>1235 Shore Rd.</t>
    <phoneticPr fontId="3" type="noConversion"/>
  </si>
  <si>
    <t>Johnson, Everett F Jr.</t>
    <phoneticPr fontId="3" type="noConversion"/>
  </si>
  <si>
    <t>U22-82</t>
    <phoneticPr fontId="3" type="noConversion"/>
  </si>
  <si>
    <t>1231 Shore Rd.</t>
    <phoneticPr fontId="3" type="noConversion"/>
  </si>
  <si>
    <t>Coastal Wellness Family Chiropractic</t>
    <phoneticPr fontId="3" type="noConversion"/>
  </si>
  <si>
    <t>12 Hill Way</t>
    <phoneticPr fontId="3" type="noConversion"/>
  </si>
  <si>
    <t>U21-1</t>
    <phoneticPr fontId="3" type="noConversion"/>
  </si>
  <si>
    <t>349 Ocean House Rd.</t>
    <phoneticPr fontId="3" type="noConversion"/>
  </si>
  <si>
    <t>KMC Properties LLC.</t>
    <phoneticPr fontId="3" type="noConversion"/>
  </si>
  <si>
    <t>U21-2</t>
    <phoneticPr fontId="3" type="noConversion"/>
  </si>
  <si>
    <t>343 Ocean House Rd.</t>
    <phoneticPr fontId="3" type="noConversion"/>
  </si>
  <si>
    <t>Town of Cape Elizabeth</t>
    <phoneticPr fontId="3" type="noConversion"/>
  </si>
  <si>
    <t>RE/Max Oceanside</t>
    <phoneticPr fontId="3" type="noConversion"/>
  </si>
  <si>
    <t>1230 Shore Rd.</t>
    <phoneticPr fontId="3" type="noConversion"/>
  </si>
  <si>
    <t>KLS LLC.</t>
    <phoneticPr fontId="3" type="noConversion"/>
  </si>
  <si>
    <t>320 Ocean House Rd.</t>
    <phoneticPr fontId="3" type="noConversion"/>
  </si>
  <si>
    <t>U21-5</t>
    <phoneticPr fontId="3" type="noConversion"/>
  </si>
  <si>
    <t>Office</t>
    <phoneticPr fontId="3" type="noConversion"/>
  </si>
  <si>
    <t>Retail</t>
    <phoneticPr fontId="3" type="noConversion"/>
  </si>
  <si>
    <t>Municipal</t>
    <phoneticPr fontId="3" type="noConversion"/>
  </si>
  <si>
    <t>School</t>
    <phoneticPr fontId="3" type="noConversion"/>
  </si>
  <si>
    <t>Manufacturing</t>
    <phoneticPr fontId="3" type="noConversion"/>
  </si>
  <si>
    <t>Other</t>
    <phoneticPr fontId="3" type="noConversion"/>
  </si>
  <si>
    <t>Church</t>
    <phoneticPr fontId="3" type="noConversion"/>
  </si>
  <si>
    <t>Number</t>
    <phoneticPr fontId="3" type="noConversion"/>
  </si>
  <si>
    <t>L.P. Murray and Sons</t>
    <phoneticPr fontId="3" type="noConversion"/>
  </si>
  <si>
    <t>Vacant structure</t>
    <phoneticPr fontId="3" type="noConversion"/>
  </si>
  <si>
    <t>Vacant lot</t>
    <phoneticPr fontId="3" type="noConversion"/>
  </si>
  <si>
    <t>Vacant structure</t>
    <phoneticPr fontId="3" type="noConversion"/>
  </si>
  <si>
    <t>School campus</t>
    <phoneticPr fontId="3" type="noConversion"/>
  </si>
  <si>
    <t>Dill, Cynthia A</t>
    <phoneticPr fontId="3" type="noConversion"/>
  </si>
  <si>
    <t>U22-79</t>
    <phoneticPr fontId="3" type="noConversion"/>
  </si>
  <si>
    <t>U11-15</t>
    <phoneticPr fontId="3" type="noConversion"/>
  </si>
  <si>
    <t>Land</t>
    <phoneticPr fontId="3" type="noConversion"/>
  </si>
  <si>
    <t>Value</t>
    <phoneticPr fontId="3" type="noConversion"/>
  </si>
  <si>
    <t>Building</t>
    <phoneticPr fontId="3" type="noConversion"/>
  </si>
  <si>
    <t xml:space="preserve">Total </t>
    <phoneticPr fontId="3" type="noConversion"/>
  </si>
  <si>
    <t>Assessed</t>
    <phoneticPr fontId="3" type="noConversion"/>
  </si>
  <si>
    <t>Taxes FY13</t>
    <phoneticPr fontId="3" type="noConversion"/>
  </si>
  <si>
    <t>Voelker Properties LLC</t>
    <phoneticPr fontId="3" type="noConversion"/>
  </si>
  <si>
    <t>1237 Shore Rd</t>
    <phoneticPr fontId="3" type="noConversion"/>
  </si>
  <si>
    <t>Hill, Janet E</t>
    <phoneticPr fontId="3" type="noConversion"/>
  </si>
  <si>
    <t>Town of Cape Elizabeth</t>
    <phoneticPr fontId="3" type="noConversion"/>
  </si>
  <si>
    <t>U20-17</t>
    <phoneticPr fontId="3" type="noConversion"/>
  </si>
  <si>
    <t>351 Ocean House Rd</t>
    <phoneticPr fontId="3" type="noConversion"/>
  </si>
  <si>
    <t>Blake, Rachel Y</t>
    <phoneticPr fontId="3" type="noConversion"/>
  </si>
  <si>
    <t>Single family home</t>
    <phoneticPr fontId="3" type="noConversion"/>
  </si>
  <si>
    <t>U20-16A</t>
    <phoneticPr fontId="3" type="noConversion"/>
  </si>
  <si>
    <t>Ocean House Rd</t>
    <phoneticPr fontId="3" type="noConversion"/>
  </si>
  <si>
    <t>Jordan, Norman R, Jr</t>
    <phoneticPr fontId="3" type="noConversion"/>
  </si>
  <si>
    <t>U20-16</t>
    <phoneticPr fontId="3" type="noConversion"/>
  </si>
  <si>
    <t>U20-15</t>
    <phoneticPr fontId="3" type="noConversion"/>
  </si>
  <si>
    <t>359 Ocean House Rd</t>
    <phoneticPr fontId="3" type="noConversion"/>
  </si>
  <si>
    <t>312 Ocean House Rd</t>
    <phoneticPr fontId="3" type="noConversion"/>
  </si>
  <si>
    <t>Ocean House Condominiums</t>
    <phoneticPr fontId="3" type="noConversion"/>
  </si>
  <si>
    <t>U11-16-4</t>
    <phoneticPr fontId="3" type="noConversion"/>
  </si>
  <si>
    <t>312 Ocean House Rd</t>
    <phoneticPr fontId="3" type="noConversion"/>
  </si>
  <si>
    <t>Cohn, Phyllis C</t>
    <phoneticPr fontId="3" type="noConversion"/>
  </si>
  <si>
    <t>U11-16-3</t>
    <phoneticPr fontId="3" type="noConversion"/>
  </si>
  <si>
    <t>Goodine, Jennifer L</t>
    <phoneticPr fontId="3" type="noConversion"/>
  </si>
  <si>
    <t>312 Ocean House Rd</t>
    <phoneticPr fontId="3" type="noConversion"/>
  </si>
  <si>
    <t>U11-16-2</t>
    <phoneticPr fontId="3" type="noConversion"/>
  </si>
  <si>
    <t>Dill, Cynthia</t>
    <phoneticPr fontId="3" type="noConversion"/>
  </si>
  <si>
    <t>316 Ocean House Rd.</t>
    <phoneticPr fontId="3" type="noConversion"/>
  </si>
  <si>
    <t>317 Ocean House Rd.</t>
    <phoneticPr fontId="3" type="noConversion"/>
  </si>
  <si>
    <t>Murray, Gerald W.</t>
    <phoneticPr fontId="3" type="noConversion"/>
  </si>
  <si>
    <t>U21-5A</t>
    <phoneticPr fontId="3" type="noConversion"/>
  </si>
  <si>
    <t>323 Ocean House Rd.</t>
    <phoneticPr fontId="3" type="noConversion"/>
  </si>
  <si>
    <t>U21-6</t>
    <phoneticPr fontId="3" type="noConversion"/>
  </si>
</sst>
</file>

<file path=xl/styles.xml><?xml version="1.0" encoding="utf-8"?>
<styleSheet xmlns="http://schemas.openxmlformats.org/spreadsheetml/2006/main">
  <fonts count="7">
    <font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sz val="12"/>
      <name val="Verdana"/>
    </font>
    <font>
      <b/>
      <sz val="12"/>
      <name val="Verdana"/>
    </font>
    <font>
      <b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3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/>
    <xf numFmtId="3" fontId="0" fillId="0" borderId="0" xfId="0" applyNumberFormat="1"/>
    <xf numFmtId="4" fontId="0" fillId="0" borderId="0" xfId="0" applyNumberFormat="1"/>
    <xf numFmtId="4" fontId="2" fillId="0" borderId="0" xfId="0" applyNumberFormat="1" applyFont="1"/>
    <xf numFmtId="3" fontId="1" fillId="0" borderId="0" xfId="0" applyNumberFormat="1" applyFont="1"/>
    <xf numFmtId="4" fontId="4" fillId="0" borderId="0" xfId="0" applyNumberFormat="1" applyFont="1"/>
    <xf numFmtId="2" fontId="4" fillId="0" borderId="0" xfId="0" applyNumberFormat="1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Y45"/>
  <sheetViews>
    <sheetView tabSelected="1" topLeftCell="A12" workbookViewId="0">
      <selection activeCell="W46" sqref="W46"/>
    </sheetView>
  </sheetViews>
  <sheetFormatPr baseColWidth="10" defaultColWidth="10.7109375" defaultRowHeight="13"/>
  <cols>
    <col min="1" max="1" width="8.85546875" customWidth="1"/>
    <col min="2" max="2" width="19.42578125" customWidth="1"/>
    <col min="3" max="3" width="25.28515625" customWidth="1"/>
    <col min="4" max="4" width="40" style="1" bestFit="1" customWidth="1"/>
    <col min="5" max="5" width="8.28515625" customWidth="1"/>
    <col min="6" max="6" width="9.85546875" customWidth="1"/>
    <col min="7" max="7" width="10.28515625" customWidth="1"/>
    <col min="8" max="8" width="5.42578125" customWidth="1"/>
    <col min="9" max="9" width="6.140625" customWidth="1"/>
    <col min="10" max="10" width="8.140625" bestFit="1" customWidth="1"/>
    <col min="11" max="11" width="7.28515625" customWidth="1"/>
    <col min="12" max="12" width="0.140625" customWidth="1"/>
    <col min="13" max="13" width="6.28515625" hidden="1" customWidth="1"/>
    <col min="14" max="14" width="7.28515625" customWidth="1"/>
    <col min="15" max="15" width="7.42578125" bestFit="1" customWidth="1"/>
    <col min="16" max="16" width="4.5703125" customWidth="1"/>
    <col min="17" max="17" width="0.5703125" hidden="1" customWidth="1"/>
    <col min="18" max="18" width="0.28515625" customWidth="1"/>
    <col min="19" max="19" width="10.140625" bestFit="1" customWidth="1"/>
    <col min="20" max="20" width="11.5703125" style="9" bestFit="1" customWidth="1"/>
    <col min="21" max="21" width="0.28515625" customWidth="1"/>
    <col min="22" max="22" width="0.140625" customWidth="1"/>
    <col min="23" max="23" width="10.140625" bestFit="1" customWidth="1"/>
    <col min="24" max="24" width="9.140625" bestFit="1" customWidth="1"/>
    <col min="25" max="25" width="6.85546875" customWidth="1"/>
  </cols>
  <sheetData>
    <row r="1" spans="1:25" ht="16">
      <c r="A1" s="5" t="s">
        <v>9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5" ht="16">
      <c r="A2" s="2"/>
      <c r="B2" s="2"/>
      <c r="C2" s="2"/>
      <c r="D2" s="3"/>
      <c r="E2" s="2"/>
      <c r="F2" s="2"/>
      <c r="G2" s="2"/>
      <c r="H2" s="5" t="s">
        <v>4</v>
      </c>
      <c r="I2" s="2"/>
      <c r="J2" s="2"/>
      <c r="K2" s="2"/>
      <c r="L2" s="2"/>
      <c r="M2" s="2"/>
      <c r="N2" s="2"/>
      <c r="O2" s="2"/>
      <c r="P2" s="2"/>
      <c r="Q2">
        <v>2013</v>
      </c>
      <c r="R2">
        <v>2013</v>
      </c>
      <c r="S2">
        <v>2013</v>
      </c>
      <c r="U2">
        <v>2003</v>
      </c>
      <c r="V2">
        <v>2003</v>
      </c>
      <c r="W2">
        <v>2003</v>
      </c>
    </row>
    <row r="3" spans="1:25" s="7" customFormat="1" ht="16">
      <c r="A3" s="5"/>
      <c r="B3" s="5"/>
      <c r="C3" s="5"/>
      <c r="D3" s="6" t="s">
        <v>92</v>
      </c>
      <c r="E3" s="5" t="s">
        <v>88</v>
      </c>
      <c r="F3" s="5" t="s">
        <v>88</v>
      </c>
      <c r="G3" s="5" t="s">
        <v>90</v>
      </c>
      <c r="H3" s="5" t="s">
        <v>91</v>
      </c>
      <c r="I3" s="5" t="s">
        <v>119</v>
      </c>
      <c r="J3" s="5" t="s">
        <v>120</v>
      </c>
      <c r="K3" s="5" t="s">
        <v>121</v>
      </c>
      <c r="L3" s="5" t="s">
        <v>122</v>
      </c>
      <c r="M3" s="5" t="s">
        <v>123</v>
      </c>
      <c r="N3" s="5" t="s">
        <v>125</v>
      </c>
      <c r="O3" s="5" t="s">
        <v>124</v>
      </c>
      <c r="P3" s="5" t="s">
        <v>126</v>
      </c>
      <c r="Q3" s="7" t="s">
        <v>135</v>
      </c>
      <c r="R3" s="7" t="s">
        <v>137</v>
      </c>
      <c r="S3" s="7" t="s">
        <v>138</v>
      </c>
      <c r="T3" s="10" t="s">
        <v>139</v>
      </c>
      <c r="U3" s="7" t="s">
        <v>77</v>
      </c>
      <c r="V3" s="7" t="s">
        <v>79</v>
      </c>
      <c r="W3" s="7" t="s">
        <v>80</v>
      </c>
      <c r="X3" s="7" t="s">
        <v>81</v>
      </c>
      <c r="Y3" s="7" t="s">
        <v>85</v>
      </c>
    </row>
    <row r="4" spans="1:25" s="7" customFormat="1" ht="16">
      <c r="A4" s="5" t="s">
        <v>93</v>
      </c>
      <c r="B4" s="5" t="s">
        <v>94</v>
      </c>
      <c r="C4" s="5" t="s">
        <v>95</v>
      </c>
      <c r="D4" s="6" t="s">
        <v>96</v>
      </c>
      <c r="E4" s="5" t="s">
        <v>89</v>
      </c>
      <c r="F4" s="5" t="s">
        <v>87</v>
      </c>
      <c r="G4" s="5" t="s">
        <v>97</v>
      </c>
      <c r="H4" s="5" t="s">
        <v>0</v>
      </c>
      <c r="I4" s="5" t="s">
        <v>1</v>
      </c>
      <c r="J4" s="5" t="s">
        <v>2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3</v>
      </c>
      <c r="Q4" s="7" t="s">
        <v>136</v>
      </c>
      <c r="R4" s="7" t="s">
        <v>136</v>
      </c>
      <c r="S4" s="7" t="s">
        <v>136</v>
      </c>
      <c r="T4" s="10" t="s">
        <v>140</v>
      </c>
      <c r="U4" s="7" t="s">
        <v>78</v>
      </c>
      <c r="V4" s="7" t="s">
        <v>78</v>
      </c>
      <c r="W4" s="7" t="s">
        <v>78</v>
      </c>
      <c r="X4" s="7" t="s">
        <v>82</v>
      </c>
      <c r="Y4" s="7" t="s">
        <v>86</v>
      </c>
    </row>
    <row r="5" spans="1:25" ht="32">
      <c r="A5" s="2" t="s">
        <v>65</v>
      </c>
      <c r="B5" s="2" t="s">
        <v>66</v>
      </c>
      <c r="C5" s="2" t="s">
        <v>67</v>
      </c>
      <c r="D5" s="3" t="s">
        <v>5</v>
      </c>
      <c r="E5" s="12">
        <v>10.9</v>
      </c>
      <c r="F5" s="4">
        <v>474804</v>
      </c>
      <c r="G5" s="4">
        <v>7542</v>
      </c>
      <c r="H5" s="2"/>
      <c r="I5" s="4"/>
      <c r="J5" s="4"/>
      <c r="K5" s="4"/>
      <c r="L5" s="4"/>
      <c r="M5" s="4"/>
      <c r="N5" s="4">
        <v>7542</v>
      </c>
      <c r="O5" s="4"/>
      <c r="P5" s="2">
        <v>1</v>
      </c>
      <c r="Q5" s="8">
        <v>331400</v>
      </c>
      <c r="R5" s="8">
        <v>648300</v>
      </c>
      <c r="S5" s="8">
        <f>SUM(Q5:R5)</f>
        <v>979700</v>
      </c>
      <c r="T5" s="9">
        <v>0</v>
      </c>
      <c r="U5" s="8">
        <v>305600</v>
      </c>
      <c r="V5" s="8">
        <v>648300</v>
      </c>
      <c r="W5" s="8">
        <f t="shared" ref="W5:W43" si="0">SUM(U5:V5)</f>
        <v>953900</v>
      </c>
      <c r="X5" s="8">
        <f t="shared" ref="X5:X43" si="1">+(S5-W5)</f>
        <v>25800</v>
      </c>
    </row>
    <row r="6" spans="1:25" ht="16">
      <c r="A6" s="2" t="s">
        <v>68</v>
      </c>
      <c r="B6" s="2" t="s">
        <v>69</v>
      </c>
      <c r="C6" s="2" t="s">
        <v>70</v>
      </c>
      <c r="D6" s="3" t="s">
        <v>71</v>
      </c>
      <c r="E6" s="12">
        <f>+(26658/43560)</f>
        <v>0.61198347107438011</v>
      </c>
      <c r="F6" s="4">
        <v>26658</v>
      </c>
      <c r="G6" s="4">
        <v>4104</v>
      </c>
      <c r="H6" s="2"/>
      <c r="I6" s="4"/>
      <c r="J6" s="4">
        <v>4104</v>
      </c>
      <c r="K6" s="4"/>
      <c r="L6" s="4"/>
      <c r="M6" s="4"/>
      <c r="N6" s="4"/>
      <c r="O6" s="4"/>
      <c r="P6" s="2">
        <v>1</v>
      </c>
      <c r="Q6" s="8">
        <v>213800</v>
      </c>
      <c r="R6" s="8">
        <v>456200</v>
      </c>
      <c r="S6" s="8">
        <v>670000</v>
      </c>
      <c r="T6" s="9">
        <v>10612.8</v>
      </c>
      <c r="U6" s="8">
        <v>213800</v>
      </c>
      <c r="V6" s="8">
        <v>220100</v>
      </c>
      <c r="W6" s="8">
        <f t="shared" si="0"/>
        <v>433900</v>
      </c>
      <c r="X6" s="8">
        <f t="shared" si="1"/>
        <v>236100</v>
      </c>
      <c r="Y6" s="14" t="s">
        <v>83</v>
      </c>
    </row>
    <row r="7" spans="1:25" ht="16">
      <c r="A7" s="2" t="s">
        <v>72</v>
      </c>
      <c r="B7" s="2" t="s">
        <v>73</v>
      </c>
      <c r="C7" s="2" t="s">
        <v>74</v>
      </c>
      <c r="D7" s="3" t="s">
        <v>75</v>
      </c>
      <c r="E7" s="12">
        <f>+(39768/43560)</f>
        <v>0.91294765840220382</v>
      </c>
      <c r="F7" s="4">
        <v>39768</v>
      </c>
      <c r="G7" s="4">
        <v>2160</v>
      </c>
      <c r="H7" s="2"/>
      <c r="I7" s="4"/>
      <c r="J7" s="4">
        <v>1920</v>
      </c>
      <c r="K7" s="4"/>
      <c r="L7" s="4"/>
      <c r="M7" s="4"/>
      <c r="N7" s="4"/>
      <c r="O7" s="4"/>
      <c r="P7" s="2">
        <v>1</v>
      </c>
      <c r="Q7" s="8">
        <v>261200</v>
      </c>
      <c r="R7" s="8">
        <v>177800</v>
      </c>
      <c r="S7" s="8">
        <v>439000</v>
      </c>
      <c r="T7" s="9">
        <v>6953.76</v>
      </c>
      <c r="U7" s="8">
        <v>261200</v>
      </c>
      <c r="V7" s="8">
        <v>177800</v>
      </c>
      <c r="W7" s="8">
        <f t="shared" si="0"/>
        <v>439000</v>
      </c>
      <c r="X7" s="8">
        <f t="shared" si="1"/>
        <v>0</v>
      </c>
      <c r="Y7" s="14"/>
    </row>
    <row r="8" spans="1:25" ht="16">
      <c r="A8" s="2" t="s">
        <v>76</v>
      </c>
      <c r="B8" s="2" t="s">
        <v>49</v>
      </c>
      <c r="C8" s="2" t="s">
        <v>50</v>
      </c>
      <c r="D8" s="3" t="s">
        <v>64</v>
      </c>
      <c r="E8" s="12">
        <f>+(6000/43560)</f>
        <v>0.13774104683195593</v>
      </c>
      <c r="F8" s="4">
        <v>6000</v>
      </c>
      <c r="G8" s="4">
        <v>750</v>
      </c>
      <c r="H8" s="2"/>
      <c r="I8" s="4"/>
      <c r="J8" s="4"/>
      <c r="K8" s="4"/>
      <c r="L8" s="4"/>
      <c r="M8" s="4"/>
      <c r="N8" s="4"/>
      <c r="O8" s="4">
        <v>750</v>
      </c>
      <c r="P8" s="2">
        <v>2</v>
      </c>
      <c r="Q8" s="8">
        <v>75100</v>
      </c>
      <c r="R8" s="8">
        <v>8100</v>
      </c>
      <c r="S8" s="8">
        <v>83200</v>
      </c>
      <c r="T8" s="9">
        <v>1317.89</v>
      </c>
      <c r="U8" s="8">
        <v>68300</v>
      </c>
      <c r="V8" s="8">
        <v>8100</v>
      </c>
      <c r="W8" s="8">
        <f t="shared" si="0"/>
        <v>76400</v>
      </c>
      <c r="X8" s="8">
        <f t="shared" si="1"/>
        <v>6800</v>
      </c>
      <c r="Y8" s="14"/>
    </row>
    <row r="9" spans="1:25" ht="16">
      <c r="A9" s="2" t="s">
        <v>51</v>
      </c>
      <c r="B9" s="2" t="s">
        <v>52</v>
      </c>
      <c r="C9" s="2" t="s">
        <v>98</v>
      </c>
      <c r="D9" s="3" t="s">
        <v>63</v>
      </c>
      <c r="E9" s="12">
        <v>1.96</v>
      </c>
      <c r="F9" s="4">
        <v>85378</v>
      </c>
      <c r="G9" s="4">
        <v>2532</v>
      </c>
      <c r="H9" s="2"/>
      <c r="I9" s="4"/>
      <c r="J9" s="4"/>
      <c r="K9" s="4"/>
      <c r="L9" s="4"/>
      <c r="M9" s="4"/>
      <c r="N9" s="4"/>
      <c r="O9" s="4">
        <v>2532</v>
      </c>
      <c r="P9" s="2">
        <v>2</v>
      </c>
      <c r="Q9" s="8">
        <v>133700</v>
      </c>
      <c r="R9" s="8">
        <v>458900</v>
      </c>
      <c r="S9" s="8">
        <v>582600</v>
      </c>
      <c r="T9" s="9">
        <v>9228.3799999999992</v>
      </c>
      <c r="U9" s="8">
        <v>124200</v>
      </c>
      <c r="V9" s="8">
        <v>403000</v>
      </c>
      <c r="W9" s="8">
        <f t="shared" si="0"/>
        <v>527200</v>
      </c>
      <c r="X9" s="8">
        <f t="shared" si="1"/>
        <v>55400</v>
      </c>
      <c r="Y9" s="14"/>
    </row>
    <row r="10" spans="1:25" ht="16">
      <c r="A10" s="2" t="s">
        <v>99</v>
      </c>
      <c r="B10" s="2" t="s">
        <v>100</v>
      </c>
      <c r="C10" s="2" t="s">
        <v>132</v>
      </c>
      <c r="D10" s="3" t="s">
        <v>63</v>
      </c>
      <c r="E10" s="12">
        <f>+(26310/43560)</f>
        <v>0.60399449035812669</v>
      </c>
      <c r="F10" s="4">
        <v>26310</v>
      </c>
      <c r="G10" s="4">
        <v>3680</v>
      </c>
      <c r="H10" s="2"/>
      <c r="I10" s="4"/>
      <c r="J10" s="4"/>
      <c r="K10" s="4"/>
      <c r="L10" s="4"/>
      <c r="M10" s="4"/>
      <c r="N10" s="4"/>
      <c r="O10" s="4">
        <v>3680</v>
      </c>
      <c r="P10" s="2">
        <v>1</v>
      </c>
      <c r="Q10" s="8">
        <v>123100</v>
      </c>
      <c r="R10" s="8">
        <v>365000</v>
      </c>
      <c r="S10" s="8">
        <v>488100</v>
      </c>
      <c r="T10" s="9">
        <v>7731.5</v>
      </c>
      <c r="U10" s="8">
        <v>113100</v>
      </c>
      <c r="V10" s="8">
        <v>324100</v>
      </c>
      <c r="W10" s="8">
        <f t="shared" si="0"/>
        <v>437200</v>
      </c>
      <c r="X10" s="8">
        <f t="shared" si="1"/>
        <v>50900</v>
      </c>
      <c r="Y10" s="14"/>
    </row>
    <row r="11" spans="1:25" ht="16">
      <c r="A11" s="2" t="s">
        <v>133</v>
      </c>
      <c r="B11" s="2" t="s">
        <v>142</v>
      </c>
      <c r="C11" s="2" t="s">
        <v>84</v>
      </c>
      <c r="D11" s="3" t="s">
        <v>114</v>
      </c>
      <c r="E11" s="12">
        <f>+(6412/43560)</f>
        <v>0.14719926538108355</v>
      </c>
      <c r="F11" s="4">
        <v>6412</v>
      </c>
      <c r="G11" s="4">
        <v>2326</v>
      </c>
      <c r="H11" s="2">
        <v>2</v>
      </c>
      <c r="I11" s="4"/>
      <c r="J11" s="4">
        <v>2326</v>
      </c>
      <c r="K11" s="4"/>
      <c r="L11" s="4"/>
      <c r="M11" s="4"/>
      <c r="N11" s="4"/>
      <c r="O11" s="4"/>
      <c r="P11" s="2">
        <v>3</v>
      </c>
      <c r="Q11" s="8">
        <v>79500</v>
      </c>
      <c r="R11" s="8">
        <v>317600</v>
      </c>
      <c r="S11" s="8">
        <v>397100</v>
      </c>
      <c r="T11" s="9">
        <v>6290.06</v>
      </c>
      <c r="U11" s="8">
        <v>79500</v>
      </c>
      <c r="V11" s="8">
        <v>279600</v>
      </c>
      <c r="W11" s="8">
        <f t="shared" si="0"/>
        <v>359100</v>
      </c>
      <c r="X11" s="8">
        <f t="shared" si="1"/>
        <v>38000</v>
      </c>
      <c r="Y11" s="14" t="s">
        <v>83</v>
      </c>
    </row>
    <row r="12" spans="1:25" ht="16">
      <c r="A12" s="2" t="s">
        <v>101</v>
      </c>
      <c r="B12" s="2" t="s">
        <v>102</v>
      </c>
      <c r="C12" s="2" t="s">
        <v>103</v>
      </c>
      <c r="D12" s="3" t="s">
        <v>63</v>
      </c>
      <c r="E12" s="12">
        <f>+(15818/43560)</f>
        <v>0.36313131313131314</v>
      </c>
      <c r="F12" s="4">
        <v>15818</v>
      </c>
      <c r="G12" s="4">
        <v>3453</v>
      </c>
      <c r="H12" s="2"/>
      <c r="I12" s="4"/>
      <c r="J12" s="4"/>
      <c r="K12" s="4"/>
      <c r="L12" s="4"/>
      <c r="M12" s="4"/>
      <c r="N12" s="4"/>
      <c r="O12" s="4">
        <v>3453</v>
      </c>
      <c r="P12" s="2">
        <v>2</v>
      </c>
      <c r="Q12" s="8">
        <v>115800</v>
      </c>
      <c r="R12" s="8">
        <v>309600</v>
      </c>
      <c r="S12" s="8">
        <v>415400</v>
      </c>
      <c r="T12" s="9">
        <v>6579.94</v>
      </c>
      <c r="U12" s="8">
        <v>105800</v>
      </c>
      <c r="V12" s="8">
        <v>273200</v>
      </c>
      <c r="W12" s="8">
        <f t="shared" si="0"/>
        <v>379000</v>
      </c>
      <c r="X12" s="8">
        <f t="shared" si="1"/>
        <v>36400</v>
      </c>
      <c r="Y12" s="14" t="s">
        <v>83</v>
      </c>
    </row>
    <row r="13" spans="1:25" ht="16">
      <c r="A13" s="2" t="s">
        <v>104</v>
      </c>
      <c r="B13" s="2" t="s">
        <v>105</v>
      </c>
      <c r="C13" s="2" t="s">
        <v>141</v>
      </c>
      <c r="D13" s="3" t="s">
        <v>106</v>
      </c>
      <c r="E13" s="12">
        <f>+(21120/43560)</f>
        <v>0.48484848484848486</v>
      </c>
      <c r="F13" s="4">
        <v>21120</v>
      </c>
      <c r="G13" s="4">
        <v>2256</v>
      </c>
      <c r="H13" s="2"/>
      <c r="I13" s="4"/>
      <c r="J13" s="4"/>
      <c r="K13" s="4"/>
      <c r="L13" s="4"/>
      <c r="M13" s="4"/>
      <c r="N13" s="4"/>
      <c r="O13" s="4">
        <v>2256</v>
      </c>
      <c r="P13" s="2">
        <v>1</v>
      </c>
      <c r="Q13" s="8">
        <v>189600</v>
      </c>
      <c r="R13" s="8">
        <v>220300</v>
      </c>
      <c r="S13" s="8">
        <v>409900</v>
      </c>
      <c r="T13" s="9">
        <v>6492.82</v>
      </c>
      <c r="U13" s="8">
        <v>189600</v>
      </c>
      <c r="V13" s="8">
        <v>34200</v>
      </c>
      <c r="W13" s="8">
        <f t="shared" si="0"/>
        <v>223800</v>
      </c>
      <c r="X13" s="8">
        <f t="shared" si="1"/>
        <v>186100</v>
      </c>
      <c r="Y13" s="14" t="s">
        <v>83</v>
      </c>
    </row>
    <row r="14" spans="1:25" ht="16">
      <c r="A14" s="2" t="s">
        <v>6</v>
      </c>
      <c r="B14" s="2" t="s">
        <v>107</v>
      </c>
      <c r="C14" s="2" t="s">
        <v>143</v>
      </c>
      <c r="D14" s="3" t="s">
        <v>128</v>
      </c>
      <c r="E14" s="12">
        <v>2.1</v>
      </c>
      <c r="F14" s="4">
        <v>91476</v>
      </c>
      <c r="G14" s="4">
        <v>3064</v>
      </c>
      <c r="H14" s="2"/>
      <c r="I14" s="4"/>
      <c r="J14" s="4"/>
      <c r="K14" s="4"/>
      <c r="L14" s="4"/>
      <c r="M14" s="4"/>
      <c r="N14" s="4"/>
      <c r="O14" s="4">
        <v>3064</v>
      </c>
      <c r="P14" s="2">
        <v>2</v>
      </c>
      <c r="Q14" s="8">
        <v>142000</v>
      </c>
      <c r="R14" s="8">
        <v>311600</v>
      </c>
      <c r="S14" s="8">
        <v>437600</v>
      </c>
      <c r="T14" s="9">
        <v>6931.58</v>
      </c>
      <c r="U14" s="8">
        <v>132000</v>
      </c>
      <c r="V14" s="8">
        <v>263500</v>
      </c>
      <c r="W14" s="8">
        <f t="shared" si="0"/>
        <v>395500</v>
      </c>
      <c r="X14" s="8">
        <f t="shared" si="1"/>
        <v>42100</v>
      </c>
      <c r="Y14" s="14"/>
    </row>
    <row r="15" spans="1:25" ht="16">
      <c r="A15" s="2" t="s">
        <v>108</v>
      </c>
      <c r="B15" s="2" t="s">
        <v>109</v>
      </c>
      <c r="C15" s="2" t="s">
        <v>110</v>
      </c>
      <c r="D15" s="3" t="s">
        <v>129</v>
      </c>
      <c r="E15" s="12">
        <v>0.76</v>
      </c>
      <c r="F15" s="4">
        <v>33106</v>
      </c>
      <c r="G15" s="4"/>
      <c r="H15" s="2"/>
      <c r="I15" s="4"/>
      <c r="J15" s="4"/>
      <c r="K15" s="4"/>
      <c r="L15" s="4"/>
      <c r="M15" s="4"/>
      <c r="N15" s="4"/>
      <c r="O15" s="4"/>
      <c r="P15" s="2"/>
      <c r="Q15" s="8">
        <v>337500</v>
      </c>
      <c r="R15" s="8">
        <v>0</v>
      </c>
      <c r="S15" s="8">
        <v>337500</v>
      </c>
      <c r="U15" s="8">
        <v>337500</v>
      </c>
      <c r="V15" s="8">
        <v>99400</v>
      </c>
      <c r="W15" s="8">
        <f t="shared" si="0"/>
        <v>436900</v>
      </c>
      <c r="X15" s="8">
        <f t="shared" si="1"/>
        <v>-99400</v>
      </c>
      <c r="Y15" s="14" t="s">
        <v>83</v>
      </c>
    </row>
    <row r="16" spans="1:25" ht="48">
      <c r="A16" s="2" t="s">
        <v>111</v>
      </c>
      <c r="B16" s="2" t="s">
        <v>112</v>
      </c>
      <c r="C16" s="2" t="s">
        <v>113</v>
      </c>
      <c r="D16" s="3" t="s">
        <v>10</v>
      </c>
      <c r="E16" s="12">
        <v>1.2</v>
      </c>
      <c r="F16" s="4">
        <v>52272</v>
      </c>
      <c r="G16" s="4">
        <v>10075</v>
      </c>
      <c r="H16" s="2"/>
      <c r="I16" s="4">
        <v>1195</v>
      </c>
      <c r="J16" s="4"/>
      <c r="K16" s="4">
        <v>8880</v>
      </c>
      <c r="L16" s="4"/>
      <c r="M16" s="4"/>
      <c r="N16" s="4"/>
      <c r="O16" s="4"/>
      <c r="P16" s="2">
        <v>1</v>
      </c>
      <c r="Q16" s="8">
        <v>293900</v>
      </c>
      <c r="R16" s="8">
        <v>419700</v>
      </c>
      <c r="S16" s="8">
        <f>SUM(Q16:R16)</f>
        <v>713600</v>
      </c>
      <c r="T16" s="9">
        <v>0</v>
      </c>
      <c r="U16" s="8">
        <v>191500</v>
      </c>
      <c r="V16" s="8">
        <v>199700</v>
      </c>
      <c r="W16" s="8">
        <f t="shared" si="0"/>
        <v>391200</v>
      </c>
      <c r="X16" s="8">
        <f t="shared" si="1"/>
        <v>322400</v>
      </c>
      <c r="Y16" s="14"/>
    </row>
    <row r="17" spans="1:25" ht="64">
      <c r="A17" s="2" t="s">
        <v>11</v>
      </c>
      <c r="B17" s="2" t="s">
        <v>12</v>
      </c>
      <c r="C17" s="2" t="s">
        <v>13</v>
      </c>
      <c r="D17" s="3" t="s">
        <v>14</v>
      </c>
      <c r="E17" s="12">
        <v>2.5</v>
      </c>
      <c r="F17" s="4">
        <v>108900</v>
      </c>
      <c r="G17" s="4">
        <v>32886</v>
      </c>
      <c r="H17" s="2"/>
      <c r="I17" s="4"/>
      <c r="J17" s="4">
        <v>32886</v>
      </c>
      <c r="K17" s="4"/>
      <c r="L17" s="4"/>
      <c r="M17" s="4"/>
      <c r="N17" s="4"/>
      <c r="O17" s="4"/>
      <c r="P17" s="2">
        <v>1</v>
      </c>
      <c r="Q17" s="8">
        <v>530300</v>
      </c>
      <c r="R17" s="8">
        <v>1003400</v>
      </c>
      <c r="S17" s="8">
        <v>1533700</v>
      </c>
      <c r="T17" s="9">
        <v>24293.81</v>
      </c>
      <c r="U17" s="8">
        <v>530300</v>
      </c>
      <c r="V17" s="8">
        <v>866500</v>
      </c>
      <c r="W17" s="8">
        <f t="shared" si="0"/>
        <v>1396800</v>
      </c>
      <c r="X17" s="8">
        <f t="shared" si="1"/>
        <v>136900</v>
      </c>
      <c r="Y17" s="14" t="s">
        <v>83</v>
      </c>
    </row>
    <row r="18" spans="1:25" ht="16">
      <c r="A18" s="2" t="s">
        <v>118</v>
      </c>
      <c r="B18" s="2" t="s">
        <v>166</v>
      </c>
      <c r="C18" s="2" t="s">
        <v>167</v>
      </c>
      <c r="D18" s="3"/>
      <c r="E18" s="12">
        <v>1.1000000000000001</v>
      </c>
      <c r="F18" s="4">
        <v>47916</v>
      </c>
      <c r="G18" s="4">
        <v>2424</v>
      </c>
      <c r="H18" s="2">
        <v>1</v>
      </c>
      <c r="I18" s="4"/>
      <c r="J18" s="4">
        <v>2424</v>
      </c>
      <c r="K18" s="4"/>
      <c r="L18" s="4"/>
      <c r="M18" s="4"/>
      <c r="N18" s="4"/>
      <c r="O18" s="4"/>
      <c r="P18" s="2">
        <v>2</v>
      </c>
      <c r="Q18" s="8">
        <v>143100</v>
      </c>
      <c r="R18" s="8">
        <v>120000</v>
      </c>
      <c r="S18" s="8">
        <v>263100</v>
      </c>
      <c r="T18" s="9">
        <v>4167.5</v>
      </c>
      <c r="U18" s="8">
        <v>143100</v>
      </c>
      <c r="V18" s="8">
        <v>101200</v>
      </c>
      <c r="W18" s="8">
        <f t="shared" si="0"/>
        <v>244300</v>
      </c>
      <c r="X18" s="8">
        <f t="shared" si="1"/>
        <v>18800</v>
      </c>
      <c r="Y18" s="14"/>
    </row>
    <row r="19" spans="1:25" ht="16">
      <c r="A19" s="2" t="s">
        <v>168</v>
      </c>
      <c r="B19" s="2" t="s">
        <v>169</v>
      </c>
      <c r="C19" s="2" t="s">
        <v>167</v>
      </c>
      <c r="D19" s="3"/>
      <c r="E19" s="12">
        <f>+(34680/43560)</f>
        <v>0.79614325068870528</v>
      </c>
      <c r="F19" s="4">
        <v>34680</v>
      </c>
      <c r="G19" s="4">
        <v>2940</v>
      </c>
      <c r="H19" s="2"/>
      <c r="I19" s="4"/>
      <c r="J19" s="4"/>
      <c r="K19" s="4"/>
      <c r="L19" s="4"/>
      <c r="M19" s="4"/>
      <c r="N19" s="4"/>
      <c r="O19" s="4">
        <v>2940</v>
      </c>
      <c r="P19" s="2">
        <v>2</v>
      </c>
      <c r="Q19" s="8">
        <v>118900</v>
      </c>
      <c r="R19" s="8">
        <v>263600</v>
      </c>
      <c r="S19" s="8">
        <v>372500</v>
      </c>
      <c r="T19" s="9">
        <v>5900.4</v>
      </c>
      <c r="U19" s="8">
        <v>88900</v>
      </c>
      <c r="V19" s="8">
        <v>232200</v>
      </c>
      <c r="W19" s="8">
        <f t="shared" si="0"/>
        <v>321100</v>
      </c>
      <c r="X19" s="8">
        <f t="shared" si="1"/>
        <v>51400</v>
      </c>
      <c r="Y19" s="14" t="s">
        <v>83</v>
      </c>
    </row>
    <row r="20" spans="1:25" ht="16">
      <c r="A20" s="2" t="s">
        <v>170</v>
      </c>
      <c r="B20" s="2" t="s">
        <v>24</v>
      </c>
      <c r="C20" s="2" t="s">
        <v>25</v>
      </c>
      <c r="D20" s="3"/>
      <c r="E20" s="12">
        <f>+(16405/43560)</f>
        <v>0.37660697887970618</v>
      </c>
      <c r="F20" s="4">
        <v>16405</v>
      </c>
      <c r="G20" s="4">
        <v>905</v>
      </c>
      <c r="H20" s="2"/>
      <c r="I20" s="4"/>
      <c r="J20" s="4"/>
      <c r="K20" s="4"/>
      <c r="L20" s="4"/>
      <c r="M20" s="4"/>
      <c r="N20" s="4"/>
      <c r="O20" s="4">
        <v>905</v>
      </c>
      <c r="P20" s="2">
        <v>1</v>
      </c>
      <c r="Q20" s="8">
        <v>85300</v>
      </c>
      <c r="R20" s="11">
        <v>0</v>
      </c>
      <c r="S20" s="11">
        <v>85300</v>
      </c>
      <c r="T20" s="9">
        <v>1351.15</v>
      </c>
      <c r="U20" s="8">
        <v>62800</v>
      </c>
      <c r="V20" s="8">
        <v>0</v>
      </c>
      <c r="W20" s="8">
        <f t="shared" si="0"/>
        <v>62800</v>
      </c>
      <c r="X20" s="8">
        <f t="shared" si="1"/>
        <v>22500</v>
      </c>
      <c r="Y20" s="14"/>
    </row>
    <row r="21" spans="1:25" ht="32">
      <c r="A21" s="2" t="s">
        <v>26</v>
      </c>
      <c r="B21" s="2" t="s">
        <v>27</v>
      </c>
      <c r="C21" s="2" t="s">
        <v>28</v>
      </c>
      <c r="D21" s="3" t="s">
        <v>29</v>
      </c>
      <c r="E21" s="12">
        <f>+(12635/43560)</f>
        <v>0.29005968778696051</v>
      </c>
      <c r="F21" s="4">
        <v>12635</v>
      </c>
      <c r="G21" s="4">
        <v>1050</v>
      </c>
      <c r="H21" s="2"/>
      <c r="I21" s="4">
        <v>1050</v>
      </c>
      <c r="J21" s="4"/>
      <c r="K21" s="4"/>
      <c r="L21" s="4"/>
      <c r="M21" s="4"/>
      <c r="N21" s="4"/>
      <c r="O21" s="4"/>
      <c r="P21" s="2">
        <v>2</v>
      </c>
      <c r="Q21" s="8">
        <v>144500</v>
      </c>
      <c r="R21" s="8">
        <v>202500</v>
      </c>
      <c r="S21" s="8">
        <v>347000</v>
      </c>
      <c r="T21" s="9">
        <v>5496.48</v>
      </c>
      <c r="U21" s="8">
        <v>144500</v>
      </c>
      <c r="V21" s="8">
        <v>169900</v>
      </c>
      <c r="W21" s="8">
        <f t="shared" si="0"/>
        <v>314400</v>
      </c>
      <c r="X21" s="8">
        <f t="shared" si="1"/>
        <v>32600</v>
      </c>
      <c r="Y21" s="14"/>
    </row>
    <row r="22" spans="1:25" ht="16">
      <c r="A22" s="2" t="s">
        <v>30</v>
      </c>
      <c r="B22" s="2" t="s">
        <v>31</v>
      </c>
      <c r="C22" s="2" t="s">
        <v>32</v>
      </c>
      <c r="D22" s="3" t="s">
        <v>33</v>
      </c>
      <c r="E22" s="12">
        <f>+(6132/43560)</f>
        <v>0.14077134986225895</v>
      </c>
      <c r="F22" s="4">
        <v>6132</v>
      </c>
      <c r="G22" s="4">
        <v>821</v>
      </c>
      <c r="H22" s="2"/>
      <c r="I22" s="4">
        <v>821</v>
      </c>
      <c r="J22" s="4"/>
      <c r="K22" s="4"/>
      <c r="L22" s="4"/>
      <c r="M22" s="4"/>
      <c r="N22" s="4"/>
      <c r="O22" s="4"/>
      <c r="P22" s="2"/>
      <c r="Q22" s="8">
        <v>100300</v>
      </c>
      <c r="R22" s="8">
        <v>69800</v>
      </c>
      <c r="S22" s="8">
        <v>170100</v>
      </c>
      <c r="T22" s="9">
        <v>2694.38</v>
      </c>
      <c r="U22" s="8">
        <v>100300</v>
      </c>
      <c r="V22" s="8">
        <v>69800</v>
      </c>
      <c r="W22" s="8">
        <f t="shared" si="0"/>
        <v>170100</v>
      </c>
      <c r="X22" s="8">
        <f t="shared" si="1"/>
        <v>0</v>
      </c>
      <c r="Y22" s="14"/>
    </row>
    <row r="23" spans="1:25" ht="16">
      <c r="A23" s="2" t="s">
        <v>34</v>
      </c>
      <c r="B23" s="2" t="s">
        <v>35</v>
      </c>
      <c r="C23" s="2" t="s">
        <v>36</v>
      </c>
      <c r="D23" s="3" t="s">
        <v>130</v>
      </c>
      <c r="E23" s="12">
        <f>+(13500/43560)</f>
        <v>0.30991735537190085</v>
      </c>
      <c r="F23" s="4">
        <v>13500</v>
      </c>
      <c r="G23" s="4">
        <v>1680</v>
      </c>
      <c r="H23" s="2"/>
      <c r="I23" s="4"/>
      <c r="J23" s="4"/>
      <c r="K23" s="4"/>
      <c r="L23" s="4"/>
      <c r="M23" s="4"/>
      <c r="N23" s="4"/>
      <c r="O23" s="4">
        <v>1680</v>
      </c>
      <c r="P23" s="2">
        <v>2</v>
      </c>
      <c r="Q23" s="8">
        <v>128100</v>
      </c>
      <c r="R23" s="8">
        <v>140700</v>
      </c>
      <c r="S23" s="8">
        <v>258800</v>
      </c>
      <c r="T23" s="9">
        <v>4099.3900000000003</v>
      </c>
      <c r="U23" s="8">
        <v>128100</v>
      </c>
      <c r="V23" s="8">
        <v>124400</v>
      </c>
      <c r="W23" s="8">
        <f t="shared" si="0"/>
        <v>252500</v>
      </c>
      <c r="X23" s="8">
        <f t="shared" si="1"/>
        <v>6300</v>
      </c>
      <c r="Y23" s="14"/>
    </row>
    <row r="24" spans="1:25" ht="16">
      <c r="A24" s="2" t="s">
        <v>37</v>
      </c>
      <c r="B24" s="2" t="s">
        <v>38</v>
      </c>
      <c r="C24" s="2" t="s">
        <v>7</v>
      </c>
      <c r="D24" s="3" t="s">
        <v>129</v>
      </c>
      <c r="E24" s="12">
        <f>+(11941/43560)</f>
        <v>0.27412764003673096</v>
      </c>
      <c r="F24" s="4">
        <v>11941</v>
      </c>
      <c r="G24" s="4"/>
      <c r="H24" s="2"/>
      <c r="I24" s="4"/>
      <c r="J24" s="4"/>
      <c r="K24" s="4"/>
      <c r="L24" s="4"/>
      <c r="M24" s="4"/>
      <c r="N24" s="4"/>
      <c r="O24" s="4"/>
      <c r="P24" s="2"/>
      <c r="Q24" s="8">
        <v>116100</v>
      </c>
      <c r="R24" s="8">
        <v>167800</v>
      </c>
      <c r="S24">
        <v>283900</v>
      </c>
      <c r="T24" s="9">
        <v>0</v>
      </c>
      <c r="U24" s="8">
        <v>76400</v>
      </c>
      <c r="V24" s="8">
        <v>126000</v>
      </c>
      <c r="W24" s="8">
        <f t="shared" si="0"/>
        <v>202400</v>
      </c>
      <c r="X24" s="8">
        <f t="shared" si="1"/>
        <v>81500</v>
      </c>
      <c r="Y24" s="14"/>
    </row>
    <row r="25" spans="1:25" ht="32">
      <c r="A25" s="2" t="s">
        <v>39</v>
      </c>
      <c r="B25" s="2" t="s">
        <v>40</v>
      </c>
      <c r="C25" s="2" t="s">
        <v>41</v>
      </c>
      <c r="D25" s="3" t="s">
        <v>42</v>
      </c>
      <c r="E25" s="12">
        <f>+(13130/43560)</f>
        <v>0.30142332415059686</v>
      </c>
      <c r="F25" s="4">
        <v>13130</v>
      </c>
      <c r="G25" s="4">
        <v>2116</v>
      </c>
      <c r="H25" s="2"/>
      <c r="I25" s="4">
        <v>2116</v>
      </c>
      <c r="J25" s="4"/>
      <c r="K25" s="4"/>
      <c r="L25" s="4"/>
      <c r="M25" s="4"/>
      <c r="N25" s="4"/>
      <c r="O25" s="4"/>
      <c r="P25" s="2">
        <v>2</v>
      </c>
      <c r="Q25" s="8">
        <v>146900</v>
      </c>
      <c r="R25" s="8">
        <v>110100</v>
      </c>
      <c r="S25" s="8">
        <v>257000</v>
      </c>
      <c r="T25" s="9">
        <v>4070.88</v>
      </c>
      <c r="U25" s="8">
        <v>146900</v>
      </c>
      <c r="V25" s="8">
        <v>112700</v>
      </c>
      <c r="W25" s="8">
        <f t="shared" si="0"/>
        <v>259600</v>
      </c>
      <c r="X25" s="8">
        <f t="shared" si="1"/>
        <v>-2600</v>
      </c>
      <c r="Y25" s="14"/>
    </row>
    <row r="26" spans="1:25" ht="16">
      <c r="A26" s="2" t="s">
        <v>43</v>
      </c>
      <c r="B26" s="2"/>
      <c r="C26" s="2" t="s">
        <v>8</v>
      </c>
      <c r="D26" s="3" t="s">
        <v>131</v>
      </c>
      <c r="E26" s="12">
        <v>101.3</v>
      </c>
      <c r="F26" s="4">
        <v>4412628</v>
      </c>
      <c r="G26" s="4"/>
      <c r="H26" s="2"/>
      <c r="I26" s="4"/>
      <c r="J26" s="4"/>
      <c r="K26" s="4"/>
      <c r="L26" s="4"/>
      <c r="M26" s="4"/>
      <c r="N26" s="4"/>
      <c r="O26" s="4"/>
      <c r="P26" s="2"/>
      <c r="Q26" s="8">
        <v>3210300</v>
      </c>
      <c r="R26" s="8">
        <v>42854200</v>
      </c>
      <c r="S26">
        <v>46064500</v>
      </c>
      <c r="T26" s="9">
        <v>0</v>
      </c>
      <c r="U26" s="8">
        <v>3210300</v>
      </c>
      <c r="V26" s="8">
        <v>42854200</v>
      </c>
      <c r="W26" s="8">
        <f t="shared" si="0"/>
        <v>46064500</v>
      </c>
      <c r="X26" s="8">
        <f t="shared" si="1"/>
        <v>0</v>
      </c>
      <c r="Y26" s="14"/>
    </row>
    <row r="27" spans="1:25" ht="16">
      <c r="A27" s="2" t="s">
        <v>44</v>
      </c>
      <c r="B27" s="2" t="s">
        <v>45</v>
      </c>
      <c r="C27" s="2" t="s">
        <v>46</v>
      </c>
      <c r="D27" s="3" t="s">
        <v>47</v>
      </c>
      <c r="E27" s="12">
        <v>1.5</v>
      </c>
      <c r="F27" s="4">
        <v>65340</v>
      </c>
      <c r="G27" s="4">
        <v>5615</v>
      </c>
      <c r="H27" s="2"/>
      <c r="I27" s="4"/>
      <c r="J27" s="4"/>
      <c r="K27" s="4"/>
      <c r="L27" s="4"/>
      <c r="M27" s="4"/>
      <c r="N27" s="4"/>
      <c r="O27" s="4">
        <v>5615</v>
      </c>
      <c r="P27" s="2">
        <v>1</v>
      </c>
      <c r="Q27" s="8">
        <v>252400</v>
      </c>
      <c r="R27" s="8">
        <v>595200</v>
      </c>
      <c r="S27" s="8">
        <v>847600</v>
      </c>
      <c r="T27" s="9">
        <v>13425.98</v>
      </c>
      <c r="U27" s="8">
        <v>183600</v>
      </c>
      <c r="V27" s="8">
        <v>392600</v>
      </c>
      <c r="W27" s="8">
        <f t="shared" si="0"/>
        <v>576200</v>
      </c>
      <c r="X27" s="8">
        <f t="shared" si="1"/>
        <v>271400</v>
      </c>
      <c r="Y27" s="14" t="s">
        <v>83</v>
      </c>
    </row>
    <row r="28" spans="1:25" ht="16">
      <c r="A28" s="2" t="s">
        <v>134</v>
      </c>
      <c r="B28" s="2" t="s">
        <v>115</v>
      </c>
      <c r="C28" s="2" t="s">
        <v>116</v>
      </c>
      <c r="D28" s="3" t="s">
        <v>127</v>
      </c>
      <c r="E28" s="12">
        <v>1</v>
      </c>
      <c r="F28" s="4">
        <v>43560</v>
      </c>
      <c r="G28" s="4">
        <v>2573</v>
      </c>
      <c r="H28" s="2"/>
      <c r="I28" s="4"/>
      <c r="J28" s="4"/>
      <c r="K28" s="4"/>
      <c r="L28" s="4"/>
      <c r="M28" s="4"/>
      <c r="N28" s="4"/>
      <c r="O28" s="4">
        <v>2573</v>
      </c>
      <c r="P28" s="2">
        <v>2</v>
      </c>
      <c r="Q28" s="8">
        <v>160000</v>
      </c>
      <c r="R28" s="8">
        <v>138100</v>
      </c>
      <c r="S28" s="8">
        <v>298100</v>
      </c>
      <c r="T28" s="9">
        <v>4751.8999999999996</v>
      </c>
      <c r="U28" s="8">
        <v>150000</v>
      </c>
      <c r="V28" s="8">
        <v>132400</v>
      </c>
      <c r="W28" s="8">
        <f t="shared" si="0"/>
        <v>282400</v>
      </c>
      <c r="X28" s="8">
        <f t="shared" si="1"/>
        <v>15700</v>
      </c>
      <c r="Y28" s="14"/>
    </row>
    <row r="29" spans="1:25" ht="16">
      <c r="A29" s="2" t="s">
        <v>48</v>
      </c>
      <c r="B29" s="2" t="s">
        <v>165</v>
      </c>
      <c r="C29" s="2" t="s">
        <v>53</v>
      </c>
      <c r="D29" s="3"/>
      <c r="E29" s="12">
        <f>+(37036/43560)</f>
        <v>0.85022956841138664</v>
      </c>
      <c r="F29" s="4">
        <v>37036</v>
      </c>
      <c r="G29" s="4"/>
      <c r="H29" s="2"/>
      <c r="I29" s="4"/>
      <c r="J29" s="4"/>
      <c r="K29" s="4"/>
      <c r="L29" s="4"/>
      <c r="M29" s="4"/>
      <c r="N29" s="4"/>
      <c r="O29" s="4"/>
      <c r="P29" s="2"/>
      <c r="Q29" s="8">
        <v>217000</v>
      </c>
      <c r="R29" s="8">
        <v>0</v>
      </c>
      <c r="S29" s="8">
        <v>217000</v>
      </c>
      <c r="T29" s="9">
        <v>3437.28</v>
      </c>
      <c r="U29" s="8">
        <v>152600</v>
      </c>
      <c r="V29" s="8">
        <v>0</v>
      </c>
      <c r="W29" s="8">
        <f t="shared" si="0"/>
        <v>152600</v>
      </c>
      <c r="X29" s="8">
        <f t="shared" si="1"/>
        <v>64400</v>
      </c>
      <c r="Y29" s="14"/>
    </row>
    <row r="30" spans="1:25" ht="16">
      <c r="A30" s="2" t="s">
        <v>54</v>
      </c>
      <c r="B30" s="2" t="s">
        <v>55</v>
      </c>
      <c r="C30" s="2" t="s">
        <v>56</v>
      </c>
      <c r="D30" s="3" t="s">
        <v>56</v>
      </c>
      <c r="E30" s="12">
        <f>+(19296/43560)</f>
        <v>0.44297520661157025</v>
      </c>
      <c r="F30" s="4">
        <v>19296</v>
      </c>
      <c r="G30" s="4">
        <v>1886</v>
      </c>
      <c r="H30" s="2"/>
      <c r="I30" s="4">
        <v>1886</v>
      </c>
      <c r="J30" s="4"/>
      <c r="K30" s="4"/>
      <c r="L30" s="4"/>
      <c r="M30" s="4"/>
      <c r="N30" s="4"/>
      <c r="O30" s="4"/>
      <c r="P30" s="2">
        <v>1</v>
      </c>
      <c r="Q30" s="8">
        <v>193800</v>
      </c>
      <c r="R30" s="8">
        <v>204200</v>
      </c>
      <c r="S30" s="8">
        <v>398000</v>
      </c>
      <c r="T30" s="9">
        <v>6304.32</v>
      </c>
      <c r="U30" s="8">
        <v>181700</v>
      </c>
      <c r="V30" s="8">
        <v>204200</v>
      </c>
      <c r="W30" s="8">
        <f t="shared" si="0"/>
        <v>385900</v>
      </c>
      <c r="X30" s="8">
        <f t="shared" si="1"/>
        <v>12100</v>
      </c>
      <c r="Y30" s="14"/>
    </row>
    <row r="31" spans="1:25" ht="16">
      <c r="A31" s="2" t="s">
        <v>57</v>
      </c>
      <c r="B31" s="2" t="s">
        <v>155</v>
      </c>
      <c r="C31" s="2" t="s">
        <v>156</v>
      </c>
      <c r="D31" s="3"/>
      <c r="E31" s="12">
        <f>+(20161/43560)</f>
        <v>0.46283287419651054</v>
      </c>
      <c r="F31" s="4">
        <v>20161</v>
      </c>
      <c r="G31" s="4"/>
      <c r="H31" s="2"/>
      <c r="I31" s="4"/>
      <c r="J31" s="4"/>
      <c r="K31" s="4"/>
      <c r="L31" s="4"/>
      <c r="M31" s="4"/>
      <c r="N31" s="4"/>
      <c r="O31" s="4"/>
      <c r="P31" s="2"/>
      <c r="Q31">
        <v>0</v>
      </c>
      <c r="R31">
        <v>0</v>
      </c>
      <c r="S31">
        <v>0</v>
      </c>
      <c r="T31" s="9">
        <v>0</v>
      </c>
      <c r="U31" s="8">
        <v>0</v>
      </c>
      <c r="V31" s="8">
        <v>0</v>
      </c>
      <c r="W31" s="8">
        <f t="shared" si="0"/>
        <v>0</v>
      </c>
      <c r="X31" s="8">
        <f t="shared" si="1"/>
        <v>0</v>
      </c>
      <c r="Y31" s="14"/>
    </row>
    <row r="32" spans="1:25" ht="16">
      <c r="A32" s="2" t="s">
        <v>58</v>
      </c>
      <c r="B32" s="2" t="s">
        <v>59</v>
      </c>
      <c r="C32" s="2" t="s">
        <v>60</v>
      </c>
      <c r="D32" s="3" t="s">
        <v>61</v>
      </c>
      <c r="E32" s="12">
        <f>+(12396/43560)</f>
        <v>0.28457300275482095</v>
      </c>
      <c r="F32" s="4">
        <v>12396</v>
      </c>
      <c r="G32" s="4">
        <v>2710</v>
      </c>
      <c r="H32" s="2"/>
      <c r="I32" s="4">
        <v>2710</v>
      </c>
      <c r="J32" s="4"/>
      <c r="K32" s="4"/>
      <c r="L32" s="4"/>
      <c r="M32" s="4"/>
      <c r="N32" s="4"/>
      <c r="O32" s="4"/>
      <c r="P32" s="2">
        <v>1</v>
      </c>
      <c r="Q32" s="8">
        <v>154600</v>
      </c>
      <c r="R32" s="8">
        <v>126500</v>
      </c>
      <c r="S32" s="8">
        <v>281100</v>
      </c>
      <c r="T32" s="9">
        <v>4452.62</v>
      </c>
      <c r="U32" s="8">
        <v>144900</v>
      </c>
      <c r="V32" s="8">
        <v>126500</v>
      </c>
      <c r="W32" s="8">
        <f t="shared" si="0"/>
        <v>271400</v>
      </c>
      <c r="X32" s="8">
        <f t="shared" si="1"/>
        <v>9700</v>
      </c>
      <c r="Y32" s="14"/>
    </row>
    <row r="33" spans="1:25" ht="16">
      <c r="A33" s="2" t="s">
        <v>62</v>
      </c>
      <c r="B33" s="2" t="s">
        <v>117</v>
      </c>
      <c r="C33" s="2" t="s">
        <v>144</v>
      </c>
      <c r="D33" s="3" t="s">
        <v>23</v>
      </c>
      <c r="E33" s="12">
        <v>2</v>
      </c>
      <c r="F33" s="4">
        <v>87120</v>
      </c>
      <c r="G33" s="4">
        <v>6144</v>
      </c>
      <c r="H33" s="2"/>
      <c r="I33" s="4"/>
      <c r="J33" s="4"/>
      <c r="K33" s="4">
        <v>6144</v>
      </c>
      <c r="L33" s="4"/>
      <c r="M33" s="4"/>
      <c r="N33" s="4"/>
      <c r="O33" s="4"/>
      <c r="P33" s="2">
        <v>2</v>
      </c>
      <c r="Q33" s="8">
        <v>320000</v>
      </c>
      <c r="R33" s="8">
        <v>954000</v>
      </c>
      <c r="S33">
        <v>1274000</v>
      </c>
      <c r="T33" s="9">
        <v>0</v>
      </c>
      <c r="U33" s="8">
        <v>300000</v>
      </c>
      <c r="V33" s="8">
        <v>954000</v>
      </c>
      <c r="W33" s="8">
        <f t="shared" si="0"/>
        <v>1254000</v>
      </c>
      <c r="X33" s="8">
        <f t="shared" si="1"/>
        <v>20000</v>
      </c>
      <c r="Y33" s="14"/>
    </row>
    <row r="34" spans="1:25" ht="16">
      <c r="A34" s="2" t="s">
        <v>145</v>
      </c>
      <c r="B34" s="2" t="s">
        <v>146</v>
      </c>
      <c r="C34" s="2" t="s">
        <v>147</v>
      </c>
      <c r="D34" s="3" t="s">
        <v>148</v>
      </c>
      <c r="E34" s="13">
        <v>2</v>
      </c>
      <c r="F34" s="2">
        <v>87120</v>
      </c>
      <c r="G34" s="2"/>
      <c r="H34" s="2"/>
      <c r="I34" s="4"/>
      <c r="J34" s="4"/>
      <c r="K34" s="4"/>
      <c r="L34" s="4"/>
      <c r="M34" s="4"/>
      <c r="N34" s="4"/>
      <c r="O34" s="4"/>
      <c r="P34" s="2"/>
      <c r="Q34" s="8">
        <v>137400</v>
      </c>
      <c r="R34" s="8">
        <v>240600</v>
      </c>
      <c r="S34" s="8">
        <v>378000</v>
      </c>
      <c r="T34" s="9">
        <v>5987.52</v>
      </c>
      <c r="U34" s="8">
        <v>117400</v>
      </c>
      <c r="V34" s="8">
        <v>225200</v>
      </c>
      <c r="W34" s="8">
        <f t="shared" si="0"/>
        <v>342600</v>
      </c>
      <c r="X34" s="8">
        <f t="shared" si="1"/>
        <v>35400</v>
      </c>
      <c r="Y34" s="14"/>
    </row>
    <row r="35" spans="1:25" ht="16">
      <c r="A35" s="2" t="s">
        <v>149</v>
      </c>
      <c r="B35" s="2" t="s">
        <v>150</v>
      </c>
      <c r="C35" s="2" t="s">
        <v>151</v>
      </c>
      <c r="E35" s="13">
        <v>1</v>
      </c>
      <c r="F35" s="4">
        <v>43560</v>
      </c>
      <c r="Q35" s="8">
        <v>16300</v>
      </c>
      <c r="R35">
        <v>0</v>
      </c>
      <c r="S35" s="8">
        <v>16300</v>
      </c>
      <c r="T35" s="9">
        <v>258.19</v>
      </c>
      <c r="U35" s="8">
        <v>16300</v>
      </c>
      <c r="V35" s="8">
        <v>0</v>
      </c>
      <c r="W35" s="8">
        <f t="shared" si="0"/>
        <v>16300</v>
      </c>
      <c r="X35" s="8">
        <f t="shared" si="1"/>
        <v>0</v>
      </c>
      <c r="Y35" s="14"/>
    </row>
    <row r="36" spans="1:25" ht="16">
      <c r="A36" s="2" t="s">
        <v>152</v>
      </c>
      <c r="B36" s="2" t="s">
        <v>150</v>
      </c>
      <c r="C36" s="2" t="s">
        <v>151</v>
      </c>
      <c r="E36" s="12">
        <v>0.49</v>
      </c>
      <c r="F36" s="4">
        <v>21344</v>
      </c>
      <c r="Q36" s="8">
        <v>84000</v>
      </c>
      <c r="R36">
        <v>0</v>
      </c>
      <c r="S36" s="8">
        <v>84000</v>
      </c>
      <c r="T36" s="9">
        <v>1330.56</v>
      </c>
      <c r="U36" s="8">
        <v>52500</v>
      </c>
      <c r="V36" s="8">
        <v>0</v>
      </c>
      <c r="W36" s="8">
        <f t="shared" si="0"/>
        <v>52500</v>
      </c>
      <c r="X36" s="8">
        <f t="shared" si="1"/>
        <v>31500</v>
      </c>
      <c r="Y36" s="14"/>
    </row>
    <row r="37" spans="1:25" ht="16">
      <c r="A37" s="2" t="s">
        <v>153</v>
      </c>
      <c r="B37" s="2" t="s">
        <v>154</v>
      </c>
      <c r="C37" s="2" t="s">
        <v>151</v>
      </c>
      <c r="E37" s="12">
        <v>0.5</v>
      </c>
      <c r="F37" s="4">
        <v>21780</v>
      </c>
      <c r="Q37" s="8">
        <v>84800</v>
      </c>
      <c r="R37" s="8">
        <v>117200</v>
      </c>
      <c r="S37" s="8">
        <v>192000</v>
      </c>
      <c r="T37" s="9">
        <v>3041.28</v>
      </c>
      <c r="U37" s="8">
        <v>70700</v>
      </c>
      <c r="V37" s="8">
        <v>98400</v>
      </c>
      <c r="W37" s="8">
        <f t="shared" si="0"/>
        <v>169100</v>
      </c>
      <c r="X37" s="8">
        <f t="shared" si="1"/>
        <v>22900</v>
      </c>
      <c r="Y37" s="14"/>
    </row>
    <row r="38" spans="1:25" ht="16">
      <c r="A38" s="2" t="s">
        <v>157</v>
      </c>
      <c r="B38" s="2" t="s">
        <v>158</v>
      </c>
      <c r="C38" s="2" t="s">
        <v>159</v>
      </c>
      <c r="E38" s="12">
        <v>0.12</v>
      </c>
      <c r="F38" s="4">
        <v>5227</v>
      </c>
      <c r="Q38" s="8">
        <v>60000</v>
      </c>
      <c r="R38" s="8">
        <v>141300</v>
      </c>
      <c r="S38" s="8">
        <v>201300</v>
      </c>
      <c r="T38" s="9">
        <v>3188.59</v>
      </c>
      <c r="U38" s="8">
        <v>40000</v>
      </c>
      <c r="V38" s="8">
        <v>125900</v>
      </c>
      <c r="W38" s="8">
        <f t="shared" si="0"/>
        <v>165900</v>
      </c>
      <c r="X38" s="8">
        <f t="shared" si="1"/>
        <v>35400</v>
      </c>
      <c r="Y38" s="14"/>
    </row>
    <row r="39" spans="1:25" ht="16">
      <c r="A39" s="2" t="s">
        <v>160</v>
      </c>
      <c r="B39" s="2" t="s">
        <v>162</v>
      </c>
      <c r="C39" s="2" t="s">
        <v>161</v>
      </c>
      <c r="E39" s="12">
        <v>0.12</v>
      </c>
      <c r="F39" s="4">
        <v>5227</v>
      </c>
      <c r="Q39" s="8">
        <v>60000</v>
      </c>
      <c r="R39" s="8">
        <v>75800</v>
      </c>
      <c r="S39" s="8">
        <v>135800</v>
      </c>
      <c r="T39" s="9">
        <v>2151.0700000000002</v>
      </c>
      <c r="U39" s="8">
        <v>40000</v>
      </c>
      <c r="V39" s="8">
        <v>66600</v>
      </c>
      <c r="W39" s="8">
        <f t="shared" si="0"/>
        <v>106600</v>
      </c>
      <c r="X39" s="8">
        <f t="shared" si="1"/>
        <v>29200</v>
      </c>
      <c r="Y39" s="14"/>
    </row>
    <row r="40" spans="1:25" ht="16">
      <c r="A40" s="2" t="s">
        <v>163</v>
      </c>
      <c r="B40" s="2" t="s">
        <v>158</v>
      </c>
      <c r="C40" s="2" t="s">
        <v>164</v>
      </c>
      <c r="E40" s="12">
        <v>0.12</v>
      </c>
      <c r="F40" s="4">
        <v>5227</v>
      </c>
      <c r="Q40" s="8">
        <v>60000</v>
      </c>
      <c r="R40" s="8">
        <v>110200</v>
      </c>
      <c r="S40" s="8">
        <v>170200</v>
      </c>
      <c r="T40" s="9">
        <v>2695.97</v>
      </c>
      <c r="U40" s="8">
        <v>40000</v>
      </c>
      <c r="V40" s="8">
        <v>99000</v>
      </c>
      <c r="W40" s="8">
        <f t="shared" si="0"/>
        <v>139000</v>
      </c>
      <c r="X40" s="8">
        <f t="shared" si="1"/>
        <v>31200</v>
      </c>
      <c r="Y40" s="14"/>
    </row>
    <row r="41" spans="1:25" ht="16">
      <c r="A41" s="2" t="s">
        <v>15</v>
      </c>
      <c r="B41" s="2" t="s">
        <v>158</v>
      </c>
      <c r="C41" s="2" t="s">
        <v>16</v>
      </c>
      <c r="E41" s="12">
        <v>0.12</v>
      </c>
      <c r="F41" s="4">
        <v>5227</v>
      </c>
      <c r="Q41" s="8">
        <v>60000</v>
      </c>
      <c r="R41" s="8">
        <v>124400</v>
      </c>
      <c r="S41" s="8">
        <v>184400</v>
      </c>
      <c r="T41" s="9">
        <v>2920.9</v>
      </c>
      <c r="U41" s="8">
        <v>40000</v>
      </c>
      <c r="V41" s="8">
        <v>110100</v>
      </c>
      <c r="W41" s="8">
        <f t="shared" si="0"/>
        <v>150100</v>
      </c>
      <c r="X41" s="8">
        <f t="shared" si="1"/>
        <v>34300</v>
      </c>
      <c r="Y41" s="14"/>
    </row>
    <row r="42" spans="1:25" ht="16">
      <c r="A42" s="2" t="s">
        <v>17</v>
      </c>
      <c r="B42" s="2" t="s">
        <v>18</v>
      </c>
      <c r="C42" s="2" t="s">
        <v>19</v>
      </c>
      <c r="E42" s="12">
        <v>4.0999999999999996</v>
      </c>
      <c r="F42" s="4">
        <v>178596</v>
      </c>
      <c r="Q42" s="8">
        <v>207500</v>
      </c>
      <c r="R42" s="8">
        <v>0</v>
      </c>
      <c r="S42" s="8">
        <v>207500</v>
      </c>
      <c r="T42" s="9">
        <v>3286.8</v>
      </c>
      <c r="U42" s="8">
        <v>219700</v>
      </c>
      <c r="V42" s="8">
        <v>0</v>
      </c>
      <c r="W42" s="8">
        <f t="shared" si="0"/>
        <v>219700</v>
      </c>
      <c r="X42" s="8">
        <f t="shared" si="1"/>
        <v>-12200</v>
      </c>
      <c r="Y42" s="14"/>
    </row>
    <row r="43" spans="1:25" ht="16">
      <c r="A43" s="2" t="s">
        <v>20</v>
      </c>
      <c r="B43" s="2" t="s">
        <v>21</v>
      </c>
      <c r="C43" s="2" t="s">
        <v>22</v>
      </c>
      <c r="E43" s="12">
        <v>0.92</v>
      </c>
      <c r="F43" s="4">
        <v>40075</v>
      </c>
      <c r="Q43" s="8">
        <v>257300</v>
      </c>
      <c r="R43" s="8">
        <v>29200</v>
      </c>
      <c r="S43" s="8">
        <v>286500</v>
      </c>
      <c r="T43" s="9">
        <v>0</v>
      </c>
      <c r="U43" s="8">
        <v>257300</v>
      </c>
      <c r="V43" s="8">
        <v>18800</v>
      </c>
      <c r="W43" s="8">
        <f t="shared" si="0"/>
        <v>276100</v>
      </c>
      <c r="X43" s="8">
        <f t="shared" si="1"/>
        <v>10400</v>
      </c>
      <c r="Y43" s="14" t="s">
        <v>83</v>
      </c>
    </row>
    <row r="45" spans="1:25">
      <c r="E45" s="9">
        <f>SUM(E5:E44)</f>
        <v>143.60150596877872</v>
      </c>
      <c r="S45" s="8">
        <f>SUM(S5:S43)</f>
        <v>60761400</v>
      </c>
      <c r="W45" s="8">
        <f>SUM(W5:W43)</f>
        <v>58902000</v>
      </c>
    </row>
  </sheetData>
  <sheetCalcPr fullCalcOnLoad="1"/>
  <phoneticPr fontId="3" type="noConversion"/>
  <printOptions gridLines="1"/>
  <pageMargins left="1" right="0.5" top="1" bottom="1" header="0.5" footer="0.5"/>
  <pageSetup paperSize="3" scale="69"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Town of Cape Elizabeth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 Elizabeth Tech Dept</dc:creator>
  <cp:lastModifiedBy>Cape Elizabeth Tech Dept</cp:lastModifiedBy>
  <cp:lastPrinted>2014-03-26T16:49:45Z</cp:lastPrinted>
  <dcterms:created xsi:type="dcterms:W3CDTF">2013-05-21T16:50:35Z</dcterms:created>
  <dcterms:modified xsi:type="dcterms:W3CDTF">2014-03-26T16:59:57Z</dcterms:modified>
</cp:coreProperties>
</file>